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filterPrivacy="1" defaultThemeVersion="124226"/>
  <xr:revisionPtr revIDLastSave="0" documentId="13_ncr:1_{DBFB7D71-0654-40BD-9C47-87D8E35AA6C3}" xr6:coauthVersionLast="36" xr6:coauthVersionMax="36" xr10:uidLastSave="{00000000-0000-0000-0000-000000000000}"/>
  <bookViews>
    <workbookView xWindow="617" yWindow="343" windowWidth="27403" windowHeight="6077" tabRatio="828" xr2:uid="{00000000-000D-0000-FFFF-FFFF00000000}"/>
  </bookViews>
  <sheets>
    <sheet name="РВ" sheetId="22" r:id="rId1"/>
  </sheets>
  <externalReferences>
    <externalReference r:id="rId2"/>
  </externalReferences>
  <definedNames>
    <definedName name="_xlnm._FilterDatabase" localSheetId="0" hidden="1">РВ!$A$10:$L$28</definedName>
    <definedName name="ВидЗатрат" localSheetId="0">#REF!</definedName>
    <definedName name="ВидЗатрат">#REF!</definedName>
    <definedName name="_xlnm.Print_Area" localSheetId="0">РВ!$A$1:$I$80</definedName>
    <definedName name="СтатьиБюджета">[1]КБК!$C$2:$C$95</definedName>
  </definedNames>
  <calcPr calcId="191029"/>
</workbook>
</file>

<file path=xl/calcChain.xml><?xml version="1.0" encoding="utf-8"?>
<calcChain xmlns="http://schemas.openxmlformats.org/spreadsheetml/2006/main">
  <c r="D39" i="22" l="1"/>
  <c r="D38" i="22"/>
  <c r="A47" i="22"/>
  <c r="D47" i="22"/>
  <c r="F47" i="22" s="1"/>
  <c r="D46" i="22"/>
  <c r="F46" i="22" s="1"/>
  <c r="F73" i="22" l="1"/>
  <c r="F72" i="22"/>
  <c r="F71" i="22"/>
  <c r="F70" i="22"/>
  <c r="F68" i="22"/>
  <c r="F67" i="22"/>
  <c r="F65" i="22"/>
  <c r="F64" i="22"/>
  <c r="F59" i="22"/>
  <c r="F58" i="22"/>
  <c r="F57" i="22"/>
  <c r="F56" i="22"/>
  <c r="F54" i="22"/>
  <c r="F53" i="22"/>
  <c r="F51" i="22"/>
  <c r="F50" i="22"/>
  <c r="G44" i="22"/>
  <c r="G43" i="22"/>
  <c r="G42" i="22"/>
  <c r="G41" i="22"/>
  <c r="G40" i="22"/>
  <c r="G39" i="22"/>
  <c r="A71" i="22"/>
  <c r="A72" i="22" s="1"/>
  <c r="A73" i="22" s="1"/>
  <c r="A68" i="22"/>
  <c r="A62" i="22"/>
  <c r="A63" i="22" s="1"/>
  <c r="A64" i="22" s="1"/>
  <c r="A65" i="22" s="1"/>
  <c r="A57" i="22"/>
  <c r="A58" i="22" s="1"/>
  <c r="A59" i="22" s="1"/>
  <c r="A54" i="22"/>
  <c r="A51" i="22"/>
  <c r="A31" i="22"/>
  <c r="A32" i="22" s="1"/>
  <c r="A33" i="22" s="1"/>
  <c r="A34" i="22" s="1"/>
  <c r="A35" i="22" s="1"/>
  <c r="A37" i="22" s="1"/>
  <c r="A38" i="22" s="1"/>
  <c r="A39" i="22" s="1"/>
  <c r="A40" i="22" s="1"/>
  <c r="A41" i="22" s="1"/>
  <c r="A42" i="22" s="1"/>
  <c r="A43" i="22" s="1"/>
  <c r="A44" i="22" s="1"/>
  <c r="D63" i="22"/>
  <c r="F63" i="22" s="1"/>
  <c r="D62" i="22"/>
  <c r="F62" i="22" s="1"/>
  <c r="D61" i="22"/>
  <c r="F61" i="22" s="1"/>
  <c r="G38" i="22"/>
  <c r="D37" i="22"/>
  <c r="G37" i="22" s="1"/>
  <c r="D35" i="22"/>
  <c r="G35" i="22" s="1"/>
  <c r="D34" i="22"/>
  <c r="G34" i="22" s="1"/>
  <c r="D33" i="22"/>
  <c r="G33" i="22" s="1"/>
  <c r="D32" i="22"/>
  <c r="G32" i="22" s="1"/>
  <c r="D31" i="22"/>
  <c r="G31" i="22" s="1"/>
  <c r="D30" i="22"/>
  <c r="G30" i="22" s="1"/>
  <c r="D28" i="22"/>
  <c r="D27" i="22"/>
  <c r="D26" i="22"/>
  <c r="D25" i="22"/>
  <c r="F18" i="22"/>
  <c r="F19" i="22"/>
  <c r="F20" i="22"/>
  <c r="F21" i="22"/>
  <c r="F22" i="22"/>
  <c r="F23" i="22"/>
  <c r="F17" i="22"/>
  <c r="F15" i="22"/>
  <c r="F16" i="22"/>
  <c r="F14" i="22"/>
  <c r="G28" i="22" l="1"/>
  <c r="G27" i="22"/>
  <c r="G26" i="22"/>
  <c r="G25" i="22"/>
  <c r="A26" i="22"/>
  <c r="A27" i="22" s="1"/>
  <c r="A28" i="22" s="1"/>
  <c r="A15" i="22"/>
  <c r="A16" i="22" s="1"/>
  <c r="A17" i="22" s="1"/>
  <c r="A18" i="22" s="1"/>
  <c r="A19" i="22" s="1"/>
  <c r="A20" i="22" s="1"/>
  <c r="A21" i="22" s="1"/>
  <c r="A22" i="22" s="1"/>
  <c r="A23" i="22" s="1"/>
</calcChain>
</file>

<file path=xl/sharedStrings.xml><?xml version="1.0" encoding="utf-8"?>
<sst xmlns="http://schemas.openxmlformats.org/spreadsheetml/2006/main" count="137" uniqueCount="87">
  <si>
    <t>№ п/п</t>
  </si>
  <si>
    <t>Ед. изм.</t>
  </si>
  <si>
    <t>Наименование работ</t>
  </si>
  <si>
    <t>м3</t>
  </si>
  <si>
    <t>Кол-во</t>
  </si>
  <si>
    <t>ВЕДОМОСТЬ ПОСТАВКИ</t>
  </si>
  <si>
    <t>Сумма руб. с НДС</t>
  </si>
  <si>
    <t>Приобретение материалов/оборудования</t>
  </si>
  <si>
    <t>Наличие на складе Заказчика</t>
  </si>
  <si>
    <t>Сроки поставки</t>
  </si>
  <si>
    <t>Заказчиком</t>
  </si>
  <si>
    <t>Подрядчиком</t>
  </si>
  <si>
    <t>шт</t>
  </si>
  <si>
    <t>кг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</si>
  <si>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</si>
  <si>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</si>
  <si>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</si>
  <si>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>3. Перед закупом материалов, указанных в приложении 4  ("Приобретение материалов/ оборудования Подрядчиком"), Подрядчик обязан запросить наличие данных материалов в свободных остатках Заказчика (в ОКС ООО "КанБайкал") и получить их, в случае наличия, на основании соответствующего письма ОКС ООО "КанБайкал".</t>
  </si>
  <si>
    <t>тн</t>
  </si>
  <si>
    <t xml:space="preserve">материалов/оборудования для проведения тендера на выполнение СМР по объекту: </t>
  </si>
  <si>
    <t>РЕЗЕРВУАР-2000 (диаметр РВС = 15 300 мм, высота РВС = 12 000 мм)</t>
  </si>
  <si>
    <t>Монтажные работы</t>
  </si>
  <si>
    <t>лист 8 мм ГОСТ 19903-2015</t>
  </si>
  <si>
    <t>лист 6 мм ГОСТ 19903-2015</t>
  </si>
  <si>
    <t>лист 4 мм ГОСТ 19903-2015</t>
  </si>
  <si>
    <t>патрубок приемно-раздаточный ППР-200 (025/22-ТХ.ОЛ2)</t>
  </si>
  <si>
    <t>патрубок приемно-раздаточный ППР-100 (025/22-ТХ.ОЛ3)</t>
  </si>
  <si>
    <t>патрубок монтажный ПМ-100 (025/22-ТХ.ОЛ4)</t>
  </si>
  <si>
    <t>люк-лаз ЛЛ500 (025/22-ТХ.ОЛ1)</t>
  </si>
  <si>
    <t>люк-лаз ЛЛ600х900 (025/22-ТХ.ОЛ5)</t>
  </si>
  <si>
    <t>люк световой ЛС 500 (025/22-ТХ.ОЛ6)</t>
  </si>
  <si>
    <t>Антикоррозийная защита внутренней поверхностей резервуара</t>
  </si>
  <si>
    <t>песок кварцевый (купершлак фракции 0,5-2,5 мм)</t>
  </si>
  <si>
    <t>растворитель Р4</t>
  </si>
  <si>
    <t>полимерное эпоксидное покрытие "Аmercoat 236"</t>
  </si>
  <si>
    <t>л</t>
  </si>
  <si>
    <t>растворитель "Thinner 21-06"</t>
  </si>
  <si>
    <t>Антикоррозийная защита наружной поверхностей резервуара</t>
  </si>
  <si>
    <t>грунт антикоррозийный "SigmaFast 278"</t>
  </si>
  <si>
    <t>растворитель "Thinner 91-92"</t>
  </si>
  <si>
    <t>краска полиуретановая "SigmaDur 520"</t>
  </si>
  <si>
    <t>трафарет "Нефтяная компания КАНБАЙКАЛ" (0,7х3,5 м)</t>
  </si>
  <si>
    <t>трафарет "Нефтяная компания Нефтиса" (0,7х3,0 м)</t>
  </si>
  <si>
    <t>трафарет "РВС-2000 м3" (0,4х6,0 м)</t>
  </si>
  <si>
    <t>трафарет "№1" (0,6х1,0 м)</t>
  </si>
  <si>
    <t>трафарет "ОГНЕОПАСНО" (0,6х7,9 м)</t>
  </si>
  <si>
    <t>СЕТИ ТЕХНОЛОГИЧЕСКИЕ</t>
  </si>
  <si>
    <t>Монтаж запорной арматуры в т.ч.:</t>
  </si>
  <si>
    <t>задвижка клиновая с выдвижным шпинделем в компл. с отв. фланцами, прокладками и крепежными деталями 30лс41нж DN200 мм, PN1,6 МПа с ручным приводом</t>
  </si>
  <si>
    <t>задвижка клиновая с выдвижным шпинделем в компл. с отв. фланцами, прокладками и крепежными деталями 31лс41нж DN100 мм, PN1,6 МПа с ручным приводом</t>
  </si>
  <si>
    <t>Монтаж трубопроводов из труб на опорах Рраб - 1,0 МПа, в т.ч.:</t>
  </si>
  <si>
    <t>м/тн</t>
  </si>
  <si>
    <t>50/1,575</t>
  </si>
  <si>
    <t>5/0,08</t>
  </si>
  <si>
    <t>Монтаж фасонных частей, в т.ч.:</t>
  </si>
  <si>
    <t>отвод крутоизогнутый ОКШ 30-219(6К52)-4,0-0,75-1,5DN-ХЛ1-13ХФА</t>
  </si>
  <si>
    <t>шт/тн</t>
  </si>
  <si>
    <t>7/0,035</t>
  </si>
  <si>
    <t>отвод крутоизогнутый ОКШ 90-219(6К52)-4,0-0,75-1,5DN-ХЛ1-13ХФА</t>
  </si>
  <si>
    <t>6/0,089</t>
  </si>
  <si>
    <t>тройник ТШС 219(6К52)-4,0-0,6-ХЛ.1-13ХФА</t>
  </si>
  <si>
    <t>1/0,04</t>
  </si>
  <si>
    <t>заглушка ДШ 219(8К52)-4,0-0,6-ХЛ.1-13ХФА</t>
  </si>
  <si>
    <t>2/0,010</t>
  </si>
  <si>
    <t>Изготовление и монтаж подвижных опор, в т.ч.:</t>
  </si>
  <si>
    <t>круг 20 ГОСТ 2590-2006</t>
  </si>
  <si>
    <t>гайка М20 ГОСТ 5915-70</t>
  </si>
  <si>
    <t>Антикоррозийное покрытие надземных поверхностей, в т.ч.:</t>
  </si>
  <si>
    <t>грунтовка ГФ-017 (1 слой)</t>
  </si>
  <si>
    <t>м2/кг</t>
  </si>
  <si>
    <t>13,4/1,21</t>
  </si>
  <si>
    <t>краска БТ-177 (2 слоя)</t>
  </si>
  <si>
    <t>13,4/3,48</t>
  </si>
  <si>
    <t>Теплоизоляция трубопроводов и арматуры, в т.ч.:</t>
  </si>
  <si>
    <t>маты минераловатные прошивные марки М-100 толщ. 60 мм по ГОСТ 21880-2011</t>
  </si>
  <si>
    <t>покровной слой из стали оцинкованной толщ. 0,5 мм по ГОСТ 14918-80*</t>
  </si>
  <si>
    <t>м2</t>
  </si>
  <si>
    <t>полуцилиндры минераловатные марки 100 толщ. 60 мм по ГОСТ 23208-2003</t>
  </si>
  <si>
    <t>шайба А20.01.08 кп 016 ГОСТ 22042-76</t>
  </si>
  <si>
    <t>труба стальная бесшовная горячедеформированная нефтепроводная повышенной коррозийной стойкости 219х6-К52-13ХФА ТУ 14-3Р-124-2012</t>
  </si>
  <si>
    <t>труба стальная бесшовная горячедеформированная нефтепроводная повышенной коррозийной стойкости 114х6-К52-13ХФА ТУ 14-3Р-124-2012</t>
  </si>
  <si>
    <t>Нанесение логотипов на поверхность РВС</t>
  </si>
  <si>
    <t>Антикоррозийная защита поверхностей металлических конструкций</t>
  </si>
  <si>
    <t>грунтовка ГФ-017</t>
  </si>
  <si>
    <t>эмаль ПФ-115</t>
  </si>
  <si>
    <t>"Техническое перевооружение ДНС Унтыгейского месторождения нефти. РВС-2000 №1"</t>
  </si>
  <si>
    <t>Приложение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</si>
</sst>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0.000"/>
    <numFmt numFmtId="167" formatCode="0.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0070C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3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0" fontId="7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2" applyNumberFormat="0" applyAlignment="0" applyProtection="0"/>
    <xf numFmtId="0" fontId="14" fillId="8" borderId="2" applyNumberFormat="0" applyAlignment="0" applyProtection="0"/>
    <xf numFmtId="0" fontId="15" fillId="21" borderId="3" applyNumberFormat="0" applyAlignment="0" applyProtection="0"/>
    <xf numFmtId="0" fontId="15" fillId="21" borderId="3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8" applyNumberFormat="0" applyAlignment="0" applyProtection="0"/>
    <xf numFmtId="0" fontId="21" fillId="22" borderId="8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7" fillId="0" borderId="0"/>
    <xf numFmtId="0" fontId="7" fillId="0" borderId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7" fillId="24" borderId="9" applyNumberFormat="0" applyFont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1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" fillId="0" borderId="0"/>
    <xf numFmtId="0" fontId="2" fillId="0" borderId="0"/>
    <xf numFmtId="0" fontId="10" fillId="0" borderId="0">
      <alignment horizontal="left" vertical="top"/>
    </xf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9" fillId="0" borderId="0"/>
    <xf numFmtId="0" fontId="7" fillId="0" borderId="0"/>
    <xf numFmtId="0" fontId="3" fillId="0" borderId="0"/>
    <xf numFmtId="0" fontId="32" fillId="0" borderId="0"/>
    <xf numFmtId="0" fontId="33" fillId="0" borderId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7" fontId="7" fillId="2" borderId="1" xfId="0" applyNumberFormat="1" applyFont="1" applyFill="1" applyBorder="1" applyAlignment="1">
      <alignment horizontal="center" vertical="center" wrapText="1"/>
    </xf>
    <xf numFmtId="0" fontId="30" fillId="25" borderId="0" xfId="0" applyNumberFormat="1" applyFont="1" applyFill="1" applyBorder="1"/>
    <xf numFmtId="0" fontId="30" fillId="25" borderId="0" xfId="0" applyFont="1" applyFill="1" applyBorder="1"/>
    <xf numFmtId="0" fontId="30" fillId="25" borderId="0" xfId="0" applyFont="1" applyFill="1" applyBorder="1" applyAlignment="1">
      <alignment horizontal="center"/>
    </xf>
    <xf numFmtId="0" fontId="7" fillId="0" borderId="0" xfId="0" applyFont="1" applyFill="1"/>
    <xf numFmtId="0" fontId="0" fillId="0" borderId="0" xfId="0" applyFill="1"/>
    <xf numFmtId="0" fontId="30" fillId="25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167" fontId="7" fillId="2" borderId="0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0" fillId="2" borderId="0" xfId="0" applyFont="1" applyFill="1" applyBorder="1" applyAlignment="1">
      <alignment horizontal="left" wrapText="1"/>
    </xf>
    <xf numFmtId="0" fontId="30" fillId="2" borderId="0" xfId="0" applyFont="1" applyFill="1" applyBorder="1" applyAlignment="1"/>
    <xf numFmtId="2" fontId="30" fillId="2" borderId="0" xfId="0" applyNumberFormat="1" applyFont="1" applyFill="1" applyBorder="1" applyAlignment="1">
      <alignment horizontal="center"/>
    </xf>
    <xf numFmtId="0" fontId="30" fillId="2" borderId="0" xfId="0" applyFont="1" applyFill="1" applyBorder="1"/>
    <xf numFmtId="0" fontId="30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/>
    </xf>
    <xf numFmtId="0" fontId="34" fillId="0" borderId="12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wrapText="1"/>
    </xf>
    <xf numFmtId="0" fontId="30" fillId="0" borderId="1" xfId="0" applyFont="1" applyFill="1" applyBorder="1" applyAlignment="1">
      <alignment wrapText="1"/>
    </xf>
    <xf numFmtId="166" fontId="7" fillId="2" borderId="12" xfId="0" applyNumberFormat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2" fontId="35" fillId="2" borderId="1" xfId="0" applyNumberFormat="1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8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left" wrapText="1"/>
    </xf>
    <xf numFmtId="0" fontId="30" fillId="2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right" vertical="center" wrapText="1"/>
    </xf>
  </cellXfs>
  <cellStyles count="103">
    <cellStyle name="20% - Акцент1 2" xfId="6" xr:uid="{00000000-0005-0000-0000-000000000000}"/>
    <cellStyle name="20% - Акцент1 3" xfId="5" xr:uid="{00000000-0005-0000-0000-000001000000}"/>
    <cellStyle name="20% - Акцент2 2" xfId="8" xr:uid="{00000000-0005-0000-0000-000002000000}"/>
    <cellStyle name="20% - Акцент2 3" xfId="7" xr:uid="{00000000-0005-0000-0000-000003000000}"/>
    <cellStyle name="20% - Акцент3 2" xfId="10" xr:uid="{00000000-0005-0000-0000-000004000000}"/>
    <cellStyle name="20% - Акцент3 3" xfId="9" xr:uid="{00000000-0005-0000-0000-000005000000}"/>
    <cellStyle name="20% - Акцент4 2" xfId="12" xr:uid="{00000000-0005-0000-0000-000006000000}"/>
    <cellStyle name="20% - Акцент4 3" xfId="11" xr:uid="{00000000-0005-0000-0000-000007000000}"/>
    <cellStyle name="20% - Акцент5 2" xfId="14" xr:uid="{00000000-0005-0000-0000-000008000000}"/>
    <cellStyle name="20% - Акцент5 3" xfId="13" xr:uid="{00000000-0005-0000-0000-000009000000}"/>
    <cellStyle name="20% - Акцент6 2" xfId="16" xr:uid="{00000000-0005-0000-0000-00000A000000}"/>
    <cellStyle name="20% - Акцент6 3" xfId="15" xr:uid="{00000000-0005-0000-0000-00000B000000}"/>
    <cellStyle name="40% - Акцент1 2" xfId="18" xr:uid="{00000000-0005-0000-0000-00000C000000}"/>
    <cellStyle name="40% - Акцент1 3" xfId="17" xr:uid="{00000000-0005-0000-0000-00000D000000}"/>
    <cellStyle name="40% - Акцент2 2" xfId="20" xr:uid="{00000000-0005-0000-0000-00000E000000}"/>
    <cellStyle name="40% - Акцент2 3" xfId="19" xr:uid="{00000000-0005-0000-0000-00000F000000}"/>
    <cellStyle name="40% - Акцент3 2" xfId="22" xr:uid="{00000000-0005-0000-0000-000010000000}"/>
    <cellStyle name="40% - Акцент3 3" xfId="21" xr:uid="{00000000-0005-0000-0000-000011000000}"/>
    <cellStyle name="40% - Акцент4 2" xfId="24" xr:uid="{00000000-0005-0000-0000-000012000000}"/>
    <cellStyle name="40% - Акцент4 3" xfId="23" xr:uid="{00000000-0005-0000-0000-000013000000}"/>
    <cellStyle name="40% - Акцент5 2" xfId="26" xr:uid="{00000000-0005-0000-0000-000014000000}"/>
    <cellStyle name="40% - Акцент5 3" xfId="25" xr:uid="{00000000-0005-0000-0000-000015000000}"/>
    <cellStyle name="40% - Акцент6 2" xfId="28" xr:uid="{00000000-0005-0000-0000-000016000000}"/>
    <cellStyle name="40% - Акцент6 3" xfId="27" xr:uid="{00000000-0005-0000-0000-000017000000}"/>
    <cellStyle name="60% - Акцент1 2" xfId="30" xr:uid="{00000000-0005-0000-0000-000018000000}"/>
    <cellStyle name="60% - Акцент1 3" xfId="29" xr:uid="{00000000-0005-0000-0000-000019000000}"/>
    <cellStyle name="60% - Акцент2 2" xfId="32" xr:uid="{00000000-0005-0000-0000-00001A000000}"/>
    <cellStyle name="60% - Акцент2 3" xfId="31" xr:uid="{00000000-0005-0000-0000-00001B000000}"/>
    <cellStyle name="60% - Акцент3 2" xfId="34" xr:uid="{00000000-0005-0000-0000-00001C000000}"/>
    <cellStyle name="60% - Акцент3 3" xfId="33" xr:uid="{00000000-0005-0000-0000-00001D000000}"/>
    <cellStyle name="60% - Акцент4 2" xfId="36" xr:uid="{00000000-0005-0000-0000-00001E000000}"/>
    <cellStyle name="60% - Акцент4 3" xfId="35" xr:uid="{00000000-0005-0000-0000-00001F000000}"/>
    <cellStyle name="60% - Акцент5 2" xfId="38" xr:uid="{00000000-0005-0000-0000-000020000000}"/>
    <cellStyle name="60% - Акцент5 3" xfId="37" xr:uid="{00000000-0005-0000-0000-000021000000}"/>
    <cellStyle name="60% - Акцент6 2" xfId="40" xr:uid="{00000000-0005-0000-0000-000022000000}"/>
    <cellStyle name="60% - Акцент6 3" xfId="39" xr:uid="{00000000-0005-0000-0000-000023000000}"/>
    <cellStyle name="Акцент1 2" xfId="42" xr:uid="{00000000-0005-0000-0000-000024000000}"/>
    <cellStyle name="Акцент1 3" xfId="41" xr:uid="{00000000-0005-0000-0000-000025000000}"/>
    <cellStyle name="Акцент2 2" xfId="44" xr:uid="{00000000-0005-0000-0000-000026000000}"/>
    <cellStyle name="Акцент2 3" xfId="43" xr:uid="{00000000-0005-0000-0000-000027000000}"/>
    <cellStyle name="Акцент3 2" xfId="46" xr:uid="{00000000-0005-0000-0000-000028000000}"/>
    <cellStyle name="Акцент3 3" xfId="45" xr:uid="{00000000-0005-0000-0000-000029000000}"/>
    <cellStyle name="Акцент4 2" xfId="48" xr:uid="{00000000-0005-0000-0000-00002A000000}"/>
    <cellStyle name="Акцент4 3" xfId="47" xr:uid="{00000000-0005-0000-0000-00002B000000}"/>
    <cellStyle name="Акцент5 2" xfId="50" xr:uid="{00000000-0005-0000-0000-00002C000000}"/>
    <cellStyle name="Акцент5 3" xfId="49" xr:uid="{00000000-0005-0000-0000-00002D000000}"/>
    <cellStyle name="Акцент6 2" xfId="52" xr:uid="{00000000-0005-0000-0000-00002E000000}"/>
    <cellStyle name="Акцент6 3" xfId="51" xr:uid="{00000000-0005-0000-0000-00002F000000}"/>
    <cellStyle name="Ввод  2" xfId="54" xr:uid="{00000000-0005-0000-0000-000030000000}"/>
    <cellStyle name="Ввод  3" xfId="53" xr:uid="{00000000-0005-0000-0000-000031000000}"/>
    <cellStyle name="Вывод 2" xfId="56" xr:uid="{00000000-0005-0000-0000-000032000000}"/>
    <cellStyle name="Вывод 3" xfId="55" xr:uid="{00000000-0005-0000-0000-000033000000}"/>
    <cellStyle name="Вычисление 2" xfId="58" xr:uid="{00000000-0005-0000-0000-000034000000}"/>
    <cellStyle name="Вычисление 3" xfId="57" xr:uid="{00000000-0005-0000-0000-000035000000}"/>
    <cellStyle name="Заголовок 1 2" xfId="60" xr:uid="{00000000-0005-0000-0000-000036000000}"/>
    <cellStyle name="Заголовок 1 3" xfId="59" xr:uid="{00000000-0005-0000-0000-000037000000}"/>
    <cellStyle name="Заголовок 2 2" xfId="62" xr:uid="{00000000-0005-0000-0000-000038000000}"/>
    <cellStyle name="Заголовок 2 3" xfId="61" xr:uid="{00000000-0005-0000-0000-000039000000}"/>
    <cellStyle name="Заголовок 3 2" xfId="64" xr:uid="{00000000-0005-0000-0000-00003A000000}"/>
    <cellStyle name="Заголовок 3 3" xfId="63" xr:uid="{00000000-0005-0000-0000-00003B000000}"/>
    <cellStyle name="Заголовок 4 2" xfId="66" xr:uid="{00000000-0005-0000-0000-00003C000000}"/>
    <cellStyle name="Заголовок 4 3" xfId="65" xr:uid="{00000000-0005-0000-0000-00003D000000}"/>
    <cellStyle name="Итог 2" xfId="68" xr:uid="{00000000-0005-0000-0000-00003E000000}"/>
    <cellStyle name="Итог 3" xfId="67" xr:uid="{00000000-0005-0000-0000-00003F000000}"/>
    <cellStyle name="Контрольная ячейка 2" xfId="70" xr:uid="{00000000-0005-0000-0000-000040000000}"/>
    <cellStyle name="Контрольная ячейка 3" xfId="69" xr:uid="{00000000-0005-0000-0000-000041000000}"/>
    <cellStyle name="Название 2" xfId="72" xr:uid="{00000000-0005-0000-0000-000042000000}"/>
    <cellStyle name="Название 3" xfId="71" xr:uid="{00000000-0005-0000-0000-000043000000}"/>
    <cellStyle name="Нейтральный 2" xfId="74" xr:uid="{00000000-0005-0000-0000-000044000000}"/>
    <cellStyle name="Нейтральный 3" xfId="73" xr:uid="{00000000-0005-0000-0000-000045000000}"/>
    <cellStyle name="Обычный" xfId="0" builtinId="0"/>
    <cellStyle name="Обычный 10" xfId="102" xr:uid="{00000000-0005-0000-0000-000047000000}"/>
    <cellStyle name="Обычный 13" xfId="3" xr:uid="{00000000-0005-0000-0000-000048000000}"/>
    <cellStyle name="Обычный 2" xfId="1" xr:uid="{00000000-0005-0000-0000-000049000000}"/>
    <cellStyle name="Обычный 2 2" xfId="96" xr:uid="{00000000-0005-0000-0000-00004A000000}"/>
    <cellStyle name="Обычный 2 2 2" xfId="99" xr:uid="{00000000-0005-0000-0000-00004B000000}"/>
    <cellStyle name="Обычный 2 3" xfId="75" xr:uid="{00000000-0005-0000-0000-00004C000000}"/>
    <cellStyle name="Обычный 3" xfId="76" xr:uid="{00000000-0005-0000-0000-00004D000000}"/>
    <cellStyle name="Обычный 4" xfId="92" xr:uid="{00000000-0005-0000-0000-00004E000000}"/>
    <cellStyle name="Обычный 4 2" xfId="100" xr:uid="{00000000-0005-0000-0000-00004F000000}"/>
    <cellStyle name="Обычный 5" xfId="95" xr:uid="{00000000-0005-0000-0000-000050000000}"/>
    <cellStyle name="Обычный 6" xfId="4" xr:uid="{00000000-0005-0000-0000-000051000000}"/>
    <cellStyle name="Обычный 7" xfId="93" xr:uid="{00000000-0005-0000-0000-000052000000}"/>
    <cellStyle name="Обычный 8" xfId="98" xr:uid="{00000000-0005-0000-0000-000053000000}"/>
    <cellStyle name="Обычный 9" xfId="101" xr:uid="{00000000-0005-0000-0000-000054000000}"/>
    <cellStyle name="Плохой 2" xfId="78" xr:uid="{00000000-0005-0000-0000-000055000000}"/>
    <cellStyle name="Плохой 3" xfId="77" xr:uid="{00000000-0005-0000-0000-000056000000}"/>
    <cellStyle name="Пояснение 2" xfId="80" xr:uid="{00000000-0005-0000-0000-000057000000}"/>
    <cellStyle name="Пояснение 3" xfId="79" xr:uid="{00000000-0005-0000-0000-000058000000}"/>
    <cellStyle name="Примечание 2" xfId="82" xr:uid="{00000000-0005-0000-0000-000059000000}"/>
    <cellStyle name="Примечание 3" xfId="81" xr:uid="{00000000-0005-0000-0000-00005A000000}"/>
    <cellStyle name="Связанная ячейка 2" xfId="84" xr:uid="{00000000-0005-0000-0000-00005B000000}"/>
    <cellStyle name="Связанная ячейка 3" xfId="83" xr:uid="{00000000-0005-0000-0000-00005C000000}"/>
    <cellStyle name="Стиль 1" xfId="85" xr:uid="{00000000-0005-0000-0000-00005D000000}"/>
    <cellStyle name="Текст предупреждения 2" xfId="87" xr:uid="{00000000-0005-0000-0000-00005E000000}"/>
    <cellStyle name="Текст предупреждения 3" xfId="86" xr:uid="{00000000-0005-0000-0000-00005F000000}"/>
    <cellStyle name="Финансовый 2" xfId="2" xr:uid="{00000000-0005-0000-0000-000060000000}"/>
    <cellStyle name="Финансовый 2 2" xfId="97" xr:uid="{00000000-0005-0000-0000-000061000000}"/>
    <cellStyle name="Финансовый 2 3" xfId="89" xr:uid="{00000000-0005-0000-0000-000062000000}"/>
    <cellStyle name="Финансовый 3" xfId="88" xr:uid="{00000000-0005-0000-0000-000063000000}"/>
    <cellStyle name="Хвост" xfId="94" xr:uid="{00000000-0005-0000-0000-000064000000}"/>
    <cellStyle name="Хороший 2" xfId="91" xr:uid="{00000000-0005-0000-0000-000065000000}"/>
    <cellStyle name="Хороший 3" xfId="90" xr:uid="{00000000-0005-0000-0000-00006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0;&#1057;/&#1058;&#1077;&#1093;&#1085;&#1080;&#1095;&#1077;&#1089;&#1082;&#1080;&#1077;%20&#1079;&#1072;&#1076;&#1072;&#1085;&#1080;&#1103;%20&#1076;&#1083;&#1103;%201&#1057;/1%20&#1057;&#1086;&#1075;&#1083;&#1072;&#1089;&#1086;&#1074;&#1072;&#1085;&#1085;&#1099;&#1077;%20&#1058;&#1047;/&#1055;&#1083;&#1086;&#1097;&#1072;&#1076;&#1086;&#1095;&#1085;&#1099;&#1077;%20&#1086;&#1073;&#1098;&#1077;&#1082;&#1090;&#1099;/&#1056;&#1042;&#1057;.%20&#1058;&#1077;&#1093;&#1087;&#1077;&#1088;&#1077;&#1074;&#1086;&#1086;&#1088;&#1091;&#1078;&#1077;&#1085;&#1080;&#1077;/&#1055;&#1088;&#1077;&#1076;&#1074;&#1072;&#1088;&#1080;&#1090;&#1077;&#1083;&#1100;&#1085;&#1099;&#1081;%20&#1073;&#1102;&#1076;&#1078;&#1077;&#1090;%20&#1085;&#1072;%202011&#1075;.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X"/>
      <sheetName val="КБК"/>
      <sheetName val="2011"/>
      <sheetName val="Расчёт 2011 бур.16+3ГРП"/>
      <sheetName val="Расчёт 2011 бур.7"/>
      <sheetName val="ПО текучка"/>
      <sheetName val="ПО бурение 1+ГРП 4к"/>
      <sheetName val="ПО бурение 2"/>
      <sheetName val="Водянки"/>
    </sheetNames>
    <sheetDataSet>
      <sheetData sheetId="0"/>
      <sheetData sheetId="1">
        <row r="2">
          <cell r="C2" t="str">
            <v>Зарплата персонала</v>
          </cell>
        </row>
        <row r="3">
          <cell r="C3" t="str">
            <v>Отчисления от ФОТ (ЕСН и пр.)</v>
          </cell>
        </row>
        <row r="4">
          <cell r="C4" t="str">
            <v>Командировочные расходы</v>
          </cell>
        </row>
        <row r="5">
          <cell r="C5" t="str">
            <v>Прочие расходы на персонал</v>
          </cell>
        </row>
        <row r="6">
          <cell r="C6" t="str">
            <v>Анализ нефти</v>
          </cell>
        </row>
        <row r="7">
          <cell r="C7" t="str">
            <v>Подготовка нефти</v>
          </cell>
        </row>
        <row r="8">
          <cell r="C8" t="str">
            <v>Ремонт добывающих скважин</v>
          </cell>
        </row>
        <row r="9">
          <cell r="C9" t="str">
            <v>Ремонт водозаборных скважин</v>
          </cell>
        </row>
        <row r="10">
          <cell r="C10" t="str">
            <v>Ремонт нагнетательных скважин</v>
          </cell>
        </row>
        <row r="11">
          <cell r="C11" t="str">
            <v>Капитальный ремонт скважин</v>
          </cell>
        </row>
        <row r="12">
          <cell r="C12" t="str">
            <v>Обслуживание погружного оборудования</v>
          </cell>
        </row>
        <row r="13">
          <cell r="C13" t="str">
            <v>Обслуживание ПСН</v>
          </cell>
        </row>
        <row r="14">
          <cell r="C14" t="str">
            <v>Обслуживание УПН</v>
          </cell>
        </row>
        <row r="15">
          <cell r="C15" t="str">
            <v>Обслуживание КНС</v>
          </cell>
        </row>
        <row r="16">
          <cell r="C16" t="str">
            <v>Обслуживание кустов скважин</v>
          </cell>
        </row>
        <row r="17">
          <cell r="C17" t="str">
            <v>Содержание и ремонт нефтепровода</v>
          </cell>
        </row>
        <row r="18">
          <cell r="C18" t="str">
            <v>Содержание и ремонт нефтесборных сетей</v>
          </cell>
        </row>
        <row r="19">
          <cell r="C19" t="str">
            <v>Содержание и ремонт наземного скваженного оборудования</v>
          </cell>
        </row>
        <row r="20">
          <cell r="C20" t="str">
            <v>Обслуживание насосов ППД</v>
          </cell>
        </row>
        <row r="21">
          <cell r="C21" t="str">
            <v>Обслуживание водоводов</v>
          </cell>
        </row>
        <row r="22">
          <cell r="C22" t="str">
            <v>Обслуживание и ремонт КУУН</v>
          </cell>
        </row>
        <row r="23">
          <cell r="C23" t="str">
            <v>Обслуживание и ремонт систем теплоснабжения</v>
          </cell>
        </row>
        <row r="24">
          <cell r="C24" t="str">
            <v>Содержание и ремонт площадок и дорог</v>
          </cell>
        </row>
        <row r="25">
          <cell r="C25" t="str">
            <v>Инструменты и инвентарь</v>
          </cell>
        </row>
        <row r="26">
          <cell r="C26" t="str">
            <v>Вахтовые перевозки</v>
          </cell>
        </row>
        <row r="27">
          <cell r="C27" t="str">
            <v>Транспортные расходы</v>
          </cell>
        </row>
        <row r="28">
          <cell r="C28" t="str">
            <v>Содержание складского хозяйства</v>
          </cell>
        </row>
        <row r="29">
          <cell r="C29" t="str">
            <v>Канцтовары</v>
          </cell>
        </row>
        <row r="30">
          <cell r="C30" t="str">
            <v>Медицинские услуги</v>
          </cell>
        </row>
        <row r="31">
          <cell r="C31" t="str">
            <v>Содерж жилых помещений</v>
          </cell>
        </row>
        <row r="32">
          <cell r="C32" t="str">
            <v>Содержание и ремонт бытового оборудования</v>
          </cell>
        </row>
        <row r="33">
          <cell r="C33" t="str">
            <v>Вакцинация персонала</v>
          </cell>
        </row>
        <row r="34">
          <cell r="C34" t="str">
            <v>Лицензирование и аттестация</v>
          </cell>
        </row>
        <row r="35">
          <cell r="C35" t="str">
            <v>Нормативно-техническая документация</v>
          </cell>
        </row>
        <row r="36">
          <cell r="C36" t="str">
            <v>Обеспечение безопасной эксплуатации опасных объектов</v>
          </cell>
        </row>
        <row r="37">
          <cell r="C37" t="str">
            <v>Обучение персонала</v>
          </cell>
        </row>
        <row r="38">
          <cell r="C38" t="str">
            <v>Противопожарная готовность</v>
          </cell>
        </row>
        <row r="39">
          <cell r="C39" t="str">
            <v>Профосмотры</v>
          </cell>
        </row>
        <row r="40">
          <cell r="C40" t="str">
            <v>Содержание медпункта</v>
          </cell>
        </row>
        <row r="41">
          <cell r="C41" t="str">
            <v>Спецпитание</v>
          </cell>
        </row>
        <row r="42">
          <cell r="C42" t="str">
            <v>Средства защиты персонала</v>
          </cell>
        </row>
        <row r="43">
          <cell r="C43" t="str">
            <v>Страхование опасных производственных объектов</v>
          </cell>
        </row>
        <row r="44">
          <cell r="C44" t="str">
            <v>Ликвидация загрязнений ОС</v>
          </cell>
        </row>
        <row r="45">
          <cell r="C45" t="str">
            <v>Проектная и нормативная документация</v>
          </cell>
        </row>
        <row r="46">
          <cell r="C46" t="str">
            <v>Производственный экологический контроль</v>
          </cell>
        </row>
        <row r="47">
          <cell r="C47" t="str">
            <v>Сдача промышленных отходов</v>
          </cell>
        </row>
        <row r="48">
          <cell r="C48" t="str">
            <v>Лизинг автотранспорта и спецтехники</v>
          </cell>
        </row>
        <row r="49">
          <cell r="C49" t="str">
            <v>ТО и ТР технологического транспорта</v>
          </cell>
        </row>
        <row r="50">
          <cell r="C50" t="str">
            <v>Аренда технологического транспорта</v>
          </cell>
        </row>
        <row r="51">
          <cell r="C51" t="str">
            <v>Топливо</v>
          </cell>
        </row>
        <row r="52">
          <cell r="C52" t="str">
            <v>Техосмотры</v>
          </cell>
        </row>
        <row r="53">
          <cell r="C53" t="str">
            <v>Страхование</v>
          </cell>
        </row>
        <row r="54">
          <cell r="C54" t="str">
            <v>Инструменты и инвентарь</v>
          </cell>
        </row>
        <row r="55">
          <cell r="C55" t="str">
            <v>Топливо</v>
          </cell>
        </row>
        <row r="56">
          <cell r="C56" t="str">
            <v>Обслуживание и ремонт ДЭС и ГПЭС</v>
          </cell>
        </row>
        <row r="57">
          <cell r="C57" t="str">
            <v>Содержание электрических сетей</v>
          </cell>
        </row>
        <row r="58">
          <cell r="C58" t="str">
            <v>Покупная электроэнергия</v>
          </cell>
        </row>
        <row r="59">
          <cell r="C59" t="str">
            <v>Инструменты и инвентарь</v>
          </cell>
        </row>
        <row r="60">
          <cell r="C60" t="str">
            <v>ГДИС при ТРС</v>
          </cell>
        </row>
        <row r="61">
          <cell r="C61" t="str">
            <v>ГИС и ГИРС по контролю скважин</v>
          </cell>
        </row>
        <row r="62">
          <cell r="C62" t="str">
            <v>Специальные исследования</v>
          </cell>
        </row>
        <row r="63">
          <cell r="C63" t="str">
            <v>Аренда офисных помещений</v>
          </cell>
        </row>
        <row r="64">
          <cell r="C64" t="str">
            <v>Содержание и найм жилых помещений</v>
          </cell>
        </row>
        <row r="65">
          <cell r="C65" t="str">
            <v>Электроэнергия и коммунальные услуги</v>
          </cell>
        </row>
        <row r="66">
          <cell r="C66" t="str">
            <v>Канцелярские товары</v>
          </cell>
        </row>
        <row r="67">
          <cell r="C67" t="str">
            <v>Почтовые услуги</v>
          </cell>
        </row>
        <row r="68">
          <cell r="C68" t="str">
            <v>Хозяйственные расходы</v>
          </cell>
        </row>
        <row r="69">
          <cell r="C69" t="str">
            <v>Обслуживание компьютерной и телефонной сети</v>
          </cell>
        </row>
        <row r="70">
          <cell r="C70" t="str">
            <v>Обслуживание компьютеров</v>
          </cell>
        </row>
        <row r="71">
          <cell r="C71" t="str">
            <v>Обслуживание принтеров и ксероксов</v>
          </cell>
        </row>
        <row r="72">
          <cell r="C72" t="str">
            <v>Обслуж средств связи</v>
          </cell>
        </row>
        <row r="73">
          <cell r="C73" t="str">
            <v>Содерж ОПС</v>
          </cell>
        </row>
        <row r="74">
          <cell r="C74" t="str">
            <v>Аудит услуги РСБУ, МСФО</v>
          </cell>
        </row>
        <row r="75">
          <cell r="C75" t="str">
            <v>Информационные  услуги</v>
          </cell>
        </row>
        <row r="76">
          <cell r="C76" t="str">
            <v>Междугородная связь</v>
          </cell>
        </row>
        <row r="77">
          <cell r="C77" t="str">
            <v>Радиосвязь</v>
          </cell>
        </row>
        <row r="78">
          <cell r="C78" t="str">
            <v>Сотовая связь</v>
          </cell>
        </row>
        <row r="79">
          <cell r="C79" t="str">
            <v>Спутниковая связь</v>
          </cell>
        </row>
        <row r="80">
          <cell r="C80" t="str">
            <v>Услуги Интернет</v>
          </cell>
        </row>
        <row r="81">
          <cell r="C81" t="str">
            <v>Автостоянка, аренда гаража</v>
          </cell>
        </row>
        <row r="82">
          <cell r="C82" t="str">
            <v>Топливо</v>
          </cell>
        </row>
        <row r="83">
          <cell r="C83" t="str">
            <v>Страхование офисного транспорта</v>
          </cell>
        </row>
        <row r="84">
          <cell r="C84" t="str">
            <v>Техосмотры</v>
          </cell>
        </row>
        <row r="85">
          <cell r="C85" t="str">
            <v>ТО и ТР транспорта</v>
          </cell>
        </row>
        <row r="86">
          <cell r="C86" t="str">
            <v>Услуги автотранспорта</v>
          </cell>
        </row>
        <row r="87">
          <cell r="C87" t="str">
            <v>Информационные услуги СБ</v>
          </cell>
        </row>
        <row r="88">
          <cell r="C88" t="str">
            <v>Обучение персонала СБ</v>
          </cell>
        </row>
        <row r="89">
          <cell r="C89" t="str">
            <v>Услуги по охране объектов</v>
          </cell>
        </row>
        <row r="90">
          <cell r="C90" t="str">
            <v>Спец средства, аксессуары</v>
          </cell>
        </row>
        <row r="91">
          <cell r="C91" t="str">
            <v>Банковские услуги</v>
          </cell>
        </row>
        <row r="92">
          <cell r="C92" t="str">
            <v>Командировочные расходы</v>
          </cell>
        </row>
        <row r="93">
          <cell r="C93" t="str">
            <v>Праздничные мероприятия</v>
          </cell>
        </row>
        <row r="94">
          <cell r="C94" t="str">
            <v>Представительские  расходы</v>
          </cell>
        </row>
        <row r="95">
          <cell r="C95" t="str">
            <v>Расходы на рекламу и ПР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0"/>
  <sheetViews>
    <sheetView tabSelected="1" zoomScaleNormal="100" zoomScaleSheetLayoutView="100" workbookViewId="0">
      <selection activeCell="B3" sqref="B3"/>
    </sheetView>
  </sheetViews>
  <sheetFormatPr defaultColWidth="9.15234375" defaultRowHeight="14.15" x14ac:dyDescent="0.35"/>
  <cols>
    <col min="1" max="1" width="5" style="4" customWidth="1"/>
    <col min="2" max="2" width="95.53515625" style="3" customWidth="1"/>
    <col min="3" max="3" width="9.53515625" style="4" customWidth="1"/>
    <col min="4" max="4" width="14" style="4" customWidth="1"/>
    <col min="5" max="5" width="11.84375" style="4" customWidth="1"/>
    <col min="6" max="6" width="14.84375" style="3" customWidth="1"/>
    <col min="7" max="7" width="12.84375" style="3" customWidth="1"/>
    <col min="8" max="8" width="10.3046875" style="3" customWidth="1"/>
    <col min="9" max="9" width="14.69140625" style="3" customWidth="1"/>
    <col min="10" max="10" width="14.3046875" style="1" customWidth="1"/>
    <col min="11" max="11" width="9.15234375" style="1"/>
    <col min="12" max="12" width="18.69140625" style="1" customWidth="1"/>
    <col min="13" max="16384" width="9.15234375" style="1"/>
  </cols>
  <sheetData>
    <row r="1" spans="1:9" ht="15" customHeight="1" x14ac:dyDescent="0.35">
      <c r="C1" s="57" t="s">
        <v>86</v>
      </c>
      <c r="D1" s="57"/>
      <c r="E1" s="57"/>
      <c r="F1" s="57"/>
      <c r="G1" s="57"/>
      <c r="H1" s="57"/>
      <c r="I1" s="57"/>
    </row>
    <row r="4" spans="1:9" ht="15.75" customHeight="1" x14ac:dyDescent="0.35">
      <c r="B4" s="24"/>
      <c r="C4" s="24"/>
      <c r="D4" s="24"/>
      <c r="E4" s="24"/>
    </row>
    <row r="5" spans="1:9" ht="15.75" customHeight="1" x14ac:dyDescent="0.35">
      <c r="A5" s="53" t="s">
        <v>5</v>
      </c>
      <c r="B5" s="53"/>
      <c r="C5" s="53"/>
      <c r="D5" s="53"/>
      <c r="E5" s="53"/>
      <c r="F5" s="53"/>
      <c r="G5" s="53"/>
      <c r="H5" s="53"/>
      <c r="I5" s="53"/>
    </row>
    <row r="6" spans="1:9" ht="15.75" customHeight="1" x14ac:dyDescent="0.35">
      <c r="A6" s="53" t="s">
        <v>19</v>
      </c>
      <c r="B6" s="53"/>
      <c r="C6" s="53"/>
      <c r="D6" s="53"/>
      <c r="E6" s="53"/>
      <c r="F6" s="53"/>
      <c r="G6" s="53"/>
      <c r="H6" s="53"/>
      <c r="I6" s="53"/>
    </row>
    <row r="7" spans="1:9" ht="15.75" customHeight="1" x14ac:dyDescent="0.35">
      <c r="A7" s="56" t="s">
        <v>85</v>
      </c>
      <c r="B7" s="56"/>
      <c r="C7" s="56"/>
      <c r="D7" s="56"/>
      <c r="E7" s="56"/>
      <c r="F7" s="56"/>
      <c r="G7" s="56"/>
      <c r="H7" s="56"/>
      <c r="I7" s="56"/>
    </row>
    <row r="8" spans="1:9" ht="15.75" customHeight="1" x14ac:dyDescent="0.35">
      <c r="A8" s="56"/>
      <c r="B8" s="56"/>
      <c r="C8" s="56"/>
      <c r="D8" s="56"/>
      <c r="E8" s="56"/>
      <c r="F8" s="56"/>
      <c r="G8" s="56"/>
      <c r="H8" s="56"/>
      <c r="I8" s="56"/>
    </row>
    <row r="9" spans="1:9" ht="29.25" customHeight="1" x14ac:dyDescent="0.35">
      <c r="A9" s="46"/>
      <c r="B9" s="46"/>
      <c r="C9" s="46"/>
      <c r="D9" s="46"/>
      <c r="E9" s="46"/>
      <c r="F9" s="46"/>
      <c r="G9" s="46"/>
      <c r="H9" s="46"/>
      <c r="I9" s="46"/>
    </row>
    <row r="10" spans="1:9" ht="19.5" customHeight="1" x14ac:dyDescent="0.35">
      <c r="A10" s="47" t="s">
        <v>0</v>
      </c>
      <c r="B10" s="48" t="s">
        <v>2</v>
      </c>
      <c r="C10" s="48" t="s">
        <v>1</v>
      </c>
      <c r="D10" s="48" t="s">
        <v>4</v>
      </c>
      <c r="E10" s="49" t="s">
        <v>6</v>
      </c>
      <c r="F10" s="49" t="s">
        <v>7</v>
      </c>
      <c r="G10" s="49"/>
      <c r="H10" s="50" t="s">
        <v>8</v>
      </c>
      <c r="I10" s="51" t="s">
        <v>9</v>
      </c>
    </row>
    <row r="11" spans="1:9" ht="19.5" customHeight="1" x14ac:dyDescent="0.35">
      <c r="A11" s="47"/>
      <c r="B11" s="48"/>
      <c r="C11" s="48"/>
      <c r="D11" s="48"/>
      <c r="E11" s="49"/>
      <c r="F11" s="5" t="s">
        <v>10</v>
      </c>
      <c r="G11" s="5" t="s">
        <v>11</v>
      </c>
      <c r="H11" s="50"/>
      <c r="I11" s="51"/>
    </row>
    <row r="12" spans="1:9" ht="19.5" customHeight="1" x14ac:dyDescent="0.35">
      <c r="A12" s="42"/>
      <c r="B12" s="39" t="s">
        <v>20</v>
      </c>
      <c r="C12" s="39"/>
      <c r="D12" s="39"/>
      <c r="E12" s="40"/>
      <c r="F12" s="40"/>
      <c r="G12" s="40"/>
      <c r="H12" s="44"/>
      <c r="I12" s="41"/>
    </row>
    <row r="13" spans="1:9" s="3" customFormat="1" x14ac:dyDescent="0.35">
      <c r="A13" s="31"/>
      <c r="B13" s="32" t="s">
        <v>21</v>
      </c>
      <c r="C13" s="33"/>
      <c r="D13" s="33"/>
      <c r="E13" s="33"/>
      <c r="F13" s="34"/>
      <c r="G13" s="34"/>
      <c r="H13" s="37"/>
      <c r="I13" s="35"/>
    </row>
    <row r="14" spans="1:9" s="3" customFormat="1" x14ac:dyDescent="0.35">
      <c r="A14" s="5">
        <v>1</v>
      </c>
      <c r="B14" s="14" t="s">
        <v>22</v>
      </c>
      <c r="C14" s="40" t="s">
        <v>18</v>
      </c>
      <c r="D14" s="22">
        <v>4.5220000000000002</v>
      </c>
      <c r="E14" s="36"/>
      <c r="F14" s="22">
        <f>D14</f>
        <v>4.5220000000000002</v>
      </c>
      <c r="G14" s="21"/>
      <c r="H14" s="37"/>
      <c r="I14" s="34"/>
    </row>
    <row r="15" spans="1:9" s="3" customFormat="1" x14ac:dyDescent="0.35">
      <c r="A15" s="5">
        <f>A14+1</f>
        <v>2</v>
      </c>
      <c r="B15" s="14" t="s">
        <v>23</v>
      </c>
      <c r="C15" s="40" t="s">
        <v>18</v>
      </c>
      <c r="D15" s="22">
        <v>6.36</v>
      </c>
      <c r="E15" s="36"/>
      <c r="F15" s="22">
        <f t="shared" ref="F15:F23" si="0">D15</f>
        <v>6.36</v>
      </c>
      <c r="G15" s="21"/>
      <c r="H15" s="37"/>
      <c r="I15" s="34"/>
    </row>
    <row r="16" spans="1:9" s="3" customFormat="1" x14ac:dyDescent="0.35">
      <c r="A16" s="40">
        <f t="shared" ref="A16:A23" si="1">A15+1</f>
        <v>3</v>
      </c>
      <c r="B16" s="14" t="s">
        <v>24</v>
      </c>
      <c r="C16" s="40" t="s">
        <v>18</v>
      </c>
      <c r="D16" s="22">
        <v>2.3E-2</v>
      </c>
      <c r="E16" s="36"/>
      <c r="F16" s="22">
        <f t="shared" si="0"/>
        <v>2.3E-2</v>
      </c>
      <c r="G16" s="21"/>
      <c r="H16" s="37"/>
      <c r="I16" s="34"/>
    </row>
    <row r="17" spans="1:9" s="3" customFormat="1" ht="14.25" customHeight="1" x14ac:dyDescent="0.35">
      <c r="A17" s="40">
        <f t="shared" si="1"/>
        <v>4</v>
      </c>
      <c r="B17" s="14" t="s">
        <v>22</v>
      </c>
      <c r="C17" s="40" t="s">
        <v>18</v>
      </c>
      <c r="D17" s="22">
        <v>4.484</v>
      </c>
      <c r="E17" s="36"/>
      <c r="F17" s="22">
        <f t="shared" si="0"/>
        <v>4.484</v>
      </c>
      <c r="G17" s="23"/>
      <c r="H17" s="37"/>
      <c r="I17" s="34"/>
    </row>
    <row r="18" spans="1:9" s="3" customFormat="1" ht="14.25" customHeight="1" x14ac:dyDescent="0.35">
      <c r="A18" s="40">
        <f t="shared" si="1"/>
        <v>5</v>
      </c>
      <c r="B18" s="14" t="s">
        <v>25</v>
      </c>
      <c r="C18" s="40" t="s">
        <v>12</v>
      </c>
      <c r="D18" s="23">
        <v>5</v>
      </c>
      <c r="E18" s="36"/>
      <c r="F18" s="23">
        <f t="shared" si="0"/>
        <v>5</v>
      </c>
      <c r="G18" s="21"/>
      <c r="H18" s="37"/>
      <c r="I18" s="34"/>
    </row>
    <row r="19" spans="1:9" s="3" customFormat="1" ht="14.25" customHeight="1" x14ac:dyDescent="0.35">
      <c r="A19" s="40">
        <f t="shared" si="1"/>
        <v>6</v>
      </c>
      <c r="B19" s="14" t="s">
        <v>26</v>
      </c>
      <c r="C19" s="40" t="s">
        <v>12</v>
      </c>
      <c r="D19" s="23">
        <v>1</v>
      </c>
      <c r="E19" s="36"/>
      <c r="F19" s="23">
        <f t="shared" si="0"/>
        <v>1</v>
      </c>
      <c r="G19" s="21"/>
      <c r="H19" s="37"/>
      <c r="I19" s="34"/>
    </row>
    <row r="20" spans="1:9" s="3" customFormat="1" ht="14.25" customHeight="1" x14ac:dyDescent="0.35">
      <c r="A20" s="40">
        <f t="shared" si="1"/>
        <v>7</v>
      </c>
      <c r="B20" s="14" t="s">
        <v>27</v>
      </c>
      <c r="C20" s="40" t="s">
        <v>12</v>
      </c>
      <c r="D20" s="23">
        <v>2</v>
      </c>
      <c r="E20" s="36"/>
      <c r="F20" s="23">
        <f t="shared" si="0"/>
        <v>2</v>
      </c>
      <c r="G20" s="7"/>
      <c r="H20" s="37"/>
      <c r="I20" s="34"/>
    </row>
    <row r="21" spans="1:9" s="3" customFormat="1" ht="14.25" customHeight="1" x14ac:dyDescent="0.35">
      <c r="A21" s="40">
        <f t="shared" si="1"/>
        <v>8</v>
      </c>
      <c r="B21" s="14" t="s">
        <v>28</v>
      </c>
      <c r="C21" s="40" t="s">
        <v>12</v>
      </c>
      <c r="D21" s="23">
        <v>1</v>
      </c>
      <c r="E21" s="36"/>
      <c r="F21" s="23">
        <f t="shared" si="0"/>
        <v>1</v>
      </c>
      <c r="G21" s="21"/>
      <c r="H21" s="37"/>
      <c r="I21" s="34"/>
    </row>
    <row r="22" spans="1:9" s="3" customFormat="1" ht="14.25" customHeight="1" x14ac:dyDescent="0.35">
      <c r="A22" s="40">
        <f t="shared" si="1"/>
        <v>9</v>
      </c>
      <c r="B22" s="14" t="s">
        <v>29</v>
      </c>
      <c r="C22" s="40" t="s">
        <v>12</v>
      </c>
      <c r="D22" s="23">
        <v>1</v>
      </c>
      <c r="E22" s="36"/>
      <c r="F22" s="23">
        <f t="shared" si="0"/>
        <v>1</v>
      </c>
      <c r="G22" s="21"/>
      <c r="H22" s="37"/>
      <c r="I22" s="34"/>
    </row>
    <row r="23" spans="1:9" s="3" customFormat="1" ht="14.25" customHeight="1" x14ac:dyDescent="0.35">
      <c r="A23" s="40">
        <f t="shared" si="1"/>
        <v>10</v>
      </c>
      <c r="B23" s="14" t="s">
        <v>30</v>
      </c>
      <c r="C23" s="40" t="s">
        <v>12</v>
      </c>
      <c r="D23" s="23">
        <v>1</v>
      </c>
      <c r="E23" s="36"/>
      <c r="F23" s="23">
        <f t="shared" si="0"/>
        <v>1</v>
      </c>
      <c r="G23" s="21"/>
      <c r="H23" s="37"/>
      <c r="I23" s="34"/>
    </row>
    <row r="24" spans="1:9" s="3" customFormat="1" ht="14.25" customHeight="1" x14ac:dyDescent="0.35">
      <c r="A24" s="5"/>
      <c r="B24" s="32" t="s">
        <v>31</v>
      </c>
      <c r="C24" s="38"/>
      <c r="D24" s="21"/>
      <c r="E24" s="36"/>
      <c r="F24" s="22"/>
      <c r="G24" s="21"/>
      <c r="H24" s="37"/>
      <c r="I24" s="34"/>
    </row>
    <row r="25" spans="1:9" s="3" customFormat="1" ht="14.25" customHeight="1" x14ac:dyDescent="0.35">
      <c r="A25" s="5">
        <v>11</v>
      </c>
      <c r="B25" s="14" t="s">
        <v>32</v>
      </c>
      <c r="C25" s="40" t="s">
        <v>18</v>
      </c>
      <c r="D25" s="7">
        <f>944*0.023</f>
        <v>21.712</v>
      </c>
      <c r="E25" s="36"/>
      <c r="F25" s="22"/>
      <c r="G25" s="7">
        <f>D25</f>
        <v>21.712</v>
      </c>
      <c r="H25" s="37"/>
      <c r="I25" s="34"/>
    </row>
    <row r="26" spans="1:9" s="3" customFormat="1" ht="14.25" customHeight="1" x14ac:dyDescent="0.35">
      <c r="A26" s="5">
        <f>A25+1</f>
        <v>12</v>
      </c>
      <c r="B26" s="14" t="s">
        <v>33</v>
      </c>
      <c r="C26" s="40" t="s">
        <v>13</v>
      </c>
      <c r="D26" s="7">
        <f>944*0.33</f>
        <v>311.52000000000004</v>
      </c>
      <c r="E26" s="36"/>
      <c r="F26" s="22"/>
      <c r="G26" s="7">
        <f>D26</f>
        <v>311.52000000000004</v>
      </c>
      <c r="H26" s="37"/>
      <c r="I26" s="34"/>
    </row>
    <row r="27" spans="1:9" s="3" customFormat="1" ht="14.25" customHeight="1" x14ac:dyDescent="0.35">
      <c r="A27" s="5">
        <f>A26+1</f>
        <v>13</v>
      </c>
      <c r="B27" s="14" t="s">
        <v>34</v>
      </c>
      <c r="C27" s="40" t="s">
        <v>35</v>
      </c>
      <c r="D27" s="7">
        <f>944*0.546</f>
        <v>515.42400000000009</v>
      </c>
      <c r="E27" s="36"/>
      <c r="F27" s="22"/>
      <c r="G27" s="7">
        <f>D27</f>
        <v>515.42400000000009</v>
      </c>
      <c r="H27" s="37"/>
      <c r="I27" s="34"/>
    </row>
    <row r="28" spans="1:9" s="3" customFormat="1" ht="14.25" customHeight="1" x14ac:dyDescent="0.35">
      <c r="A28" s="5">
        <f>A27+1</f>
        <v>14</v>
      </c>
      <c r="B28" s="14" t="s">
        <v>36</v>
      </c>
      <c r="C28" s="40" t="s">
        <v>35</v>
      </c>
      <c r="D28" s="7">
        <f>515*0.1</f>
        <v>51.5</v>
      </c>
      <c r="E28" s="36"/>
      <c r="F28" s="22"/>
      <c r="G28" s="7">
        <f>D28</f>
        <v>51.5</v>
      </c>
      <c r="H28" s="37"/>
      <c r="I28" s="34"/>
    </row>
    <row r="29" spans="1:9" s="3" customFormat="1" ht="14.25" customHeight="1" x14ac:dyDescent="0.35">
      <c r="A29" s="40"/>
      <c r="B29" s="32" t="s">
        <v>37</v>
      </c>
      <c r="C29" s="40"/>
      <c r="D29" s="23"/>
      <c r="E29" s="22"/>
      <c r="F29" s="22"/>
      <c r="G29" s="21"/>
      <c r="H29" s="34"/>
      <c r="I29" s="34"/>
    </row>
    <row r="30" spans="1:9" s="3" customFormat="1" ht="14.25" customHeight="1" x14ac:dyDescent="0.35">
      <c r="A30" s="40">
        <v>15</v>
      </c>
      <c r="B30" s="14" t="s">
        <v>32</v>
      </c>
      <c r="C30" s="40" t="s">
        <v>18</v>
      </c>
      <c r="D30" s="7">
        <f>760*0.023</f>
        <v>17.48</v>
      </c>
      <c r="E30" s="22"/>
      <c r="F30" s="22"/>
      <c r="G30" s="7">
        <f t="shared" ref="G30:G44" si="2">D30</f>
        <v>17.48</v>
      </c>
      <c r="H30" s="34"/>
      <c r="I30" s="34"/>
    </row>
    <row r="31" spans="1:9" s="3" customFormat="1" ht="14.25" customHeight="1" x14ac:dyDescent="0.35">
      <c r="A31" s="40">
        <f>A30+1</f>
        <v>16</v>
      </c>
      <c r="B31" s="14" t="s">
        <v>33</v>
      </c>
      <c r="C31" s="40" t="s">
        <v>13</v>
      </c>
      <c r="D31" s="7">
        <f>760*0.33</f>
        <v>250.8</v>
      </c>
      <c r="E31" s="22"/>
      <c r="F31" s="22"/>
      <c r="G31" s="7">
        <f t="shared" si="2"/>
        <v>250.8</v>
      </c>
      <c r="H31" s="34"/>
      <c r="I31" s="34"/>
    </row>
    <row r="32" spans="1:9" s="3" customFormat="1" ht="14.25" customHeight="1" x14ac:dyDescent="0.35">
      <c r="A32" s="40">
        <f t="shared" ref="A32:A44" si="3">A31+1</f>
        <v>17</v>
      </c>
      <c r="B32" s="14" t="s">
        <v>38</v>
      </c>
      <c r="C32" s="40" t="s">
        <v>35</v>
      </c>
      <c r="D32" s="7">
        <f>760*0.385</f>
        <v>292.60000000000002</v>
      </c>
      <c r="E32" s="22"/>
      <c r="F32" s="22"/>
      <c r="G32" s="7">
        <f t="shared" si="2"/>
        <v>292.60000000000002</v>
      </c>
      <c r="H32" s="34"/>
      <c r="I32" s="34"/>
    </row>
    <row r="33" spans="1:9" s="3" customFormat="1" ht="14.25" customHeight="1" x14ac:dyDescent="0.35">
      <c r="A33" s="40">
        <f t="shared" si="3"/>
        <v>18</v>
      </c>
      <c r="B33" s="14" t="s">
        <v>39</v>
      </c>
      <c r="C33" s="40" t="s">
        <v>35</v>
      </c>
      <c r="D33" s="7">
        <f>292.6*0.1</f>
        <v>29.260000000000005</v>
      </c>
      <c r="E33" s="22"/>
      <c r="F33" s="22"/>
      <c r="G33" s="7">
        <f t="shared" si="2"/>
        <v>29.260000000000005</v>
      </c>
      <c r="H33" s="34"/>
      <c r="I33" s="34"/>
    </row>
    <row r="34" spans="1:9" s="3" customFormat="1" ht="14.25" customHeight="1" x14ac:dyDescent="0.35">
      <c r="A34" s="40">
        <f t="shared" si="3"/>
        <v>19</v>
      </c>
      <c r="B34" s="14" t="s">
        <v>40</v>
      </c>
      <c r="C34" s="40" t="s">
        <v>35</v>
      </c>
      <c r="D34" s="7">
        <f>760*0.125</f>
        <v>95</v>
      </c>
      <c r="E34" s="22"/>
      <c r="F34" s="22"/>
      <c r="G34" s="7">
        <f t="shared" si="2"/>
        <v>95</v>
      </c>
      <c r="H34" s="34"/>
      <c r="I34" s="34"/>
    </row>
    <row r="35" spans="1:9" s="3" customFormat="1" ht="14.25" customHeight="1" x14ac:dyDescent="0.35">
      <c r="A35" s="40">
        <f t="shared" si="3"/>
        <v>20</v>
      </c>
      <c r="B35" s="14" t="s">
        <v>36</v>
      </c>
      <c r="C35" s="40" t="s">
        <v>35</v>
      </c>
      <c r="D35" s="7">
        <f>95*0.1</f>
        <v>9.5</v>
      </c>
      <c r="E35" s="22"/>
      <c r="F35" s="22"/>
      <c r="G35" s="7">
        <f t="shared" si="2"/>
        <v>9.5</v>
      </c>
      <c r="H35" s="34"/>
      <c r="I35" s="34"/>
    </row>
    <row r="36" spans="1:9" s="3" customFormat="1" ht="14.25" customHeight="1" x14ac:dyDescent="0.35">
      <c r="A36" s="45"/>
      <c r="B36" s="32" t="s">
        <v>81</v>
      </c>
      <c r="C36" s="45"/>
      <c r="D36" s="7"/>
      <c r="E36" s="22"/>
      <c r="F36" s="22"/>
      <c r="G36" s="7"/>
      <c r="H36" s="34"/>
      <c r="I36" s="34"/>
    </row>
    <row r="37" spans="1:9" s="3" customFormat="1" ht="14.25" customHeight="1" x14ac:dyDescent="0.35">
      <c r="A37" s="40">
        <f>A35+1</f>
        <v>21</v>
      </c>
      <c r="B37" s="14" t="s">
        <v>33</v>
      </c>
      <c r="C37" s="40" t="s">
        <v>13</v>
      </c>
      <c r="D37" s="7">
        <f>12.3*0.33</f>
        <v>4.0590000000000002</v>
      </c>
      <c r="E37" s="22"/>
      <c r="F37" s="22"/>
      <c r="G37" s="7">
        <f t="shared" si="2"/>
        <v>4.0590000000000002</v>
      </c>
      <c r="H37" s="34"/>
      <c r="I37" s="34"/>
    </row>
    <row r="38" spans="1:9" s="3" customFormat="1" ht="14.25" customHeight="1" x14ac:dyDescent="0.35">
      <c r="A38" s="40">
        <f t="shared" si="3"/>
        <v>22</v>
      </c>
      <c r="B38" s="14" t="s">
        <v>40</v>
      </c>
      <c r="C38" s="40" t="s">
        <v>35</v>
      </c>
      <c r="D38" s="7">
        <f>12.3*0.25</f>
        <v>3.0750000000000002</v>
      </c>
      <c r="E38" s="22"/>
      <c r="F38" s="22"/>
      <c r="G38" s="7">
        <f t="shared" si="2"/>
        <v>3.0750000000000002</v>
      </c>
      <c r="H38" s="34"/>
      <c r="I38" s="34"/>
    </row>
    <row r="39" spans="1:9" s="3" customFormat="1" ht="14.25" customHeight="1" x14ac:dyDescent="0.35">
      <c r="A39" s="40">
        <f t="shared" si="3"/>
        <v>23</v>
      </c>
      <c r="B39" s="14" t="s">
        <v>36</v>
      </c>
      <c r="C39" s="40" t="s">
        <v>35</v>
      </c>
      <c r="D39" s="7">
        <f>3.1*0.1</f>
        <v>0.31000000000000005</v>
      </c>
      <c r="E39" s="22"/>
      <c r="F39" s="22"/>
      <c r="G39" s="7">
        <f t="shared" si="2"/>
        <v>0.31000000000000005</v>
      </c>
      <c r="H39" s="34"/>
      <c r="I39" s="34"/>
    </row>
    <row r="40" spans="1:9" s="3" customFormat="1" ht="14.25" customHeight="1" x14ac:dyDescent="0.35">
      <c r="A40" s="40">
        <f t="shared" si="3"/>
        <v>24</v>
      </c>
      <c r="B40" s="14" t="s">
        <v>41</v>
      </c>
      <c r="C40" s="40" t="s">
        <v>12</v>
      </c>
      <c r="D40" s="23">
        <v>1</v>
      </c>
      <c r="E40" s="22"/>
      <c r="F40" s="22"/>
      <c r="G40" s="23">
        <f t="shared" si="2"/>
        <v>1</v>
      </c>
      <c r="H40" s="34"/>
      <c r="I40" s="34"/>
    </row>
    <row r="41" spans="1:9" s="3" customFormat="1" ht="14.25" customHeight="1" x14ac:dyDescent="0.35">
      <c r="A41" s="40">
        <f t="shared" si="3"/>
        <v>25</v>
      </c>
      <c r="B41" s="14" t="s">
        <v>42</v>
      </c>
      <c r="C41" s="40" t="s">
        <v>12</v>
      </c>
      <c r="D41" s="23">
        <v>1</v>
      </c>
      <c r="E41" s="22"/>
      <c r="F41" s="22"/>
      <c r="G41" s="23">
        <f t="shared" si="2"/>
        <v>1</v>
      </c>
      <c r="H41" s="34"/>
      <c r="I41" s="34"/>
    </row>
    <row r="42" spans="1:9" s="3" customFormat="1" ht="14.25" customHeight="1" x14ac:dyDescent="0.35">
      <c r="A42" s="40">
        <f t="shared" si="3"/>
        <v>26</v>
      </c>
      <c r="B42" s="14" t="s">
        <v>43</v>
      </c>
      <c r="C42" s="40" t="s">
        <v>12</v>
      </c>
      <c r="D42" s="23">
        <v>1</v>
      </c>
      <c r="E42" s="22"/>
      <c r="F42" s="22"/>
      <c r="G42" s="23">
        <f t="shared" si="2"/>
        <v>1</v>
      </c>
      <c r="H42" s="34"/>
      <c r="I42" s="34"/>
    </row>
    <row r="43" spans="1:9" s="3" customFormat="1" ht="14.25" customHeight="1" x14ac:dyDescent="0.35">
      <c r="A43" s="40">
        <f t="shared" si="3"/>
        <v>27</v>
      </c>
      <c r="B43" s="14" t="s">
        <v>44</v>
      </c>
      <c r="C43" s="40" t="s">
        <v>12</v>
      </c>
      <c r="D43" s="23">
        <v>1</v>
      </c>
      <c r="E43" s="22"/>
      <c r="F43" s="22"/>
      <c r="G43" s="23">
        <f t="shared" si="2"/>
        <v>1</v>
      </c>
      <c r="H43" s="34"/>
      <c r="I43" s="34"/>
    </row>
    <row r="44" spans="1:9" s="3" customFormat="1" ht="14.25" customHeight="1" x14ac:dyDescent="0.35">
      <c r="A44" s="40">
        <f t="shared" si="3"/>
        <v>28</v>
      </c>
      <c r="B44" s="14" t="s">
        <v>45</v>
      </c>
      <c r="C44" s="45" t="s">
        <v>12</v>
      </c>
      <c r="D44" s="23">
        <v>1</v>
      </c>
      <c r="E44" s="22"/>
      <c r="F44" s="22"/>
      <c r="G44" s="23">
        <f t="shared" si="2"/>
        <v>1</v>
      </c>
      <c r="H44" s="34"/>
      <c r="I44" s="34"/>
    </row>
    <row r="45" spans="1:9" s="3" customFormat="1" ht="14.25" customHeight="1" x14ac:dyDescent="0.35">
      <c r="A45" s="45"/>
      <c r="B45" s="32" t="s">
        <v>82</v>
      </c>
      <c r="C45" s="45"/>
      <c r="D45" s="23"/>
      <c r="E45" s="22"/>
      <c r="F45" s="22"/>
      <c r="G45" s="23"/>
      <c r="H45" s="34"/>
      <c r="I45" s="34"/>
    </row>
    <row r="46" spans="1:9" s="3" customFormat="1" ht="14.25" customHeight="1" x14ac:dyDescent="0.35">
      <c r="A46" s="45">
        <v>29</v>
      </c>
      <c r="B46" s="15" t="s">
        <v>83</v>
      </c>
      <c r="C46" s="45" t="s">
        <v>13</v>
      </c>
      <c r="D46" s="7">
        <f>432*0.18</f>
        <v>77.759999999999991</v>
      </c>
      <c r="E46" s="22"/>
      <c r="F46" s="7">
        <f>D46</f>
        <v>77.759999999999991</v>
      </c>
      <c r="G46" s="23"/>
      <c r="H46" s="34"/>
      <c r="I46" s="34"/>
    </row>
    <row r="47" spans="1:9" s="3" customFormat="1" ht="14.25" customHeight="1" x14ac:dyDescent="0.35">
      <c r="A47" s="45">
        <f>A46+1</f>
        <v>30</v>
      </c>
      <c r="B47" s="15" t="s">
        <v>84</v>
      </c>
      <c r="C47" s="45" t="s">
        <v>13</v>
      </c>
      <c r="D47" s="7">
        <f>432*0.18</f>
        <v>77.759999999999991</v>
      </c>
      <c r="E47" s="22"/>
      <c r="F47" s="7">
        <f>D47</f>
        <v>77.759999999999991</v>
      </c>
      <c r="G47" s="23"/>
      <c r="H47" s="34"/>
      <c r="I47" s="34"/>
    </row>
    <row r="48" spans="1:9" s="3" customFormat="1" ht="14.25" customHeight="1" x14ac:dyDescent="0.35">
      <c r="A48" s="40"/>
      <c r="B48" s="39" t="s">
        <v>46</v>
      </c>
      <c r="C48" s="32"/>
      <c r="D48" s="32"/>
      <c r="E48" s="22"/>
      <c r="F48" s="22"/>
      <c r="G48" s="21"/>
      <c r="H48" s="34"/>
      <c r="I48" s="34"/>
    </row>
    <row r="49" spans="1:9" s="3" customFormat="1" ht="14.25" customHeight="1" x14ac:dyDescent="0.35">
      <c r="A49" s="40"/>
      <c r="B49" s="32" t="s">
        <v>47</v>
      </c>
      <c r="C49" s="38"/>
      <c r="D49" s="40"/>
      <c r="E49" s="22"/>
      <c r="F49" s="22"/>
      <c r="G49" s="21"/>
      <c r="H49" s="34"/>
      <c r="I49" s="34"/>
    </row>
    <row r="50" spans="1:9" s="3" customFormat="1" ht="24.9" x14ac:dyDescent="0.35">
      <c r="A50" s="40">
        <v>31</v>
      </c>
      <c r="B50" s="15" t="s">
        <v>48</v>
      </c>
      <c r="C50" s="40" t="s">
        <v>12</v>
      </c>
      <c r="D50" s="23">
        <v>6</v>
      </c>
      <c r="E50" s="22"/>
      <c r="F50" s="23">
        <f t="shared" ref="F50:F51" si="4">D50</f>
        <v>6</v>
      </c>
      <c r="G50" s="21"/>
      <c r="H50" s="34"/>
      <c r="I50" s="34"/>
    </row>
    <row r="51" spans="1:9" s="3" customFormat="1" ht="24.9" x14ac:dyDescent="0.35">
      <c r="A51" s="40">
        <f>A50+1</f>
        <v>32</v>
      </c>
      <c r="B51" s="15" t="s">
        <v>49</v>
      </c>
      <c r="C51" s="40" t="s">
        <v>12</v>
      </c>
      <c r="D51" s="23">
        <v>1</v>
      </c>
      <c r="E51" s="22"/>
      <c r="F51" s="23">
        <f t="shared" si="4"/>
        <v>1</v>
      </c>
      <c r="G51" s="21"/>
      <c r="H51" s="34"/>
      <c r="I51" s="34"/>
    </row>
    <row r="52" spans="1:9" s="3" customFormat="1" ht="14.25" customHeight="1" x14ac:dyDescent="0.35">
      <c r="A52" s="40"/>
      <c r="B52" s="32" t="s">
        <v>50</v>
      </c>
      <c r="C52" s="38"/>
      <c r="D52" s="40"/>
      <c r="E52" s="22"/>
      <c r="F52" s="22"/>
      <c r="G52" s="21"/>
      <c r="H52" s="34"/>
      <c r="I52" s="34"/>
    </row>
    <row r="53" spans="1:9" s="3" customFormat="1" ht="24.9" x14ac:dyDescent="0.35">
      <c r="A53" s="40">
        <v>33</v>
      </c>
      <c r="B53" s="15" t="s">
        <v>79</v>
      </c>
      <c r="C53" s="40" t="s">
        <v>51</v>
      </c>
      <c r="D53" s="21" t="s">
        <v>52</v>
      </c>
      <c r="E53" s="22"/>
      <c r="F53" s="23" t="str">
        <f t="shared" ref="F53:F54" si="5">D53</f>
        <v>50/1,575</v>
      </c>
      <c r="G53" s="21"/>
      <c r="H53" s="34"/>
      <c r="I53" s="34"/>
    </row>
    <row r="54" spans="1:9" s="3" customFormat="1" ht="24.9" x14ac:dyDescent="0.35">
      <c r="A54" s="40">
        <f>A53+1</f>
        <v>34</v>
      </c>
      <c r="B54" s="15" t="s">
        <v>80</v>
      </c>
      <c r="C54" s="40" t="s">
        <v>51</v>
      </c>
      <c r="D54" s="21" t="s">
        <v>53</v>
      </c>
      <c r="E54" s="22"/>
      <c r="F54" s="23" t="str">
        <f t="shared" si="5"/>
        <v>5/0,08</v>
      </c>
      <c r="G54" s="21"/>
      <c r="H54" s="34"/>
      <c r="I54" s="34"/>
    </row>
    <row r="55" spans="1:9" s="3" customFormat="1" ht="14.25" customHeight="1" x14ac:dyDescent="0.35">
      <c r="A55" s="40"/>
      <c r="B55" s="32" t="s">
        <v>54</v>
      </c>
      <c r="C55" s="38"/>
      <c r="D55" s="40"/>
      <c r="E55" s="22"/>
      <c r="F55" s="22"/>
      <c r="G55" s="21"/>
      <c r="H55" s="34"/>
      <c r="I55" s="34"/>
    </row>
    <row r="56" spans="1:9" s="3" customFormat="1" ht="14.25" customHeight="1" x14ac:dyDescent="0.35">
      <c r="A56" s="40">
        <v>35</v>
      </c>
      <c r="B56" s="15" t="s">
        <v>55</v>
      </c>
      <c r="C56" s="40" t="s">
        <v>56</v>
      </c>
      <c r="D56" s="21" t="s">
        <v>57</v>
      </c>
      <c r="E56" s="22"/>
      <c r="F56" s="23" t="str">
        <f t="shared" ref="F56:F59" si="6">D56</f>
        <v>7/0,035</v>
      </c>
      <c r="G56" s="21"/>
      <c r="H56" s="34"/>
      <c r="I56" s="34"/>
    </row>
    <row r="57" spans="1:9" s="3" customFormat="1" ht="14.25" customHeight="1" x14ac:dyDescent="0.35">
      <c r="A57" s="40">
        <f>A56+1</f>
        <v>36</v>
      </c>
      <c r="B57" s="15" t="s">
        <v>58</v>
      </c>
      <c r="C57" s="40" t="s">
        <v>56</v>
      </c>
      <c r="D57" s="21" t="s">
        <v>59</v>
      </c>
      <c r="E57" s="22"/>
      <c r="F57" s="23" t="str">
        <f t="shared" si="6"/>
        <v>6/0,089</v>
      </c>
      <c r="G57" s="21"/>
      <c r="H57" s="34"/>
      <c r="I57" s="34"/>
    </row>
    <row r="58" spans="1:9" s="3" customFormat="1" ht="14.25" customHeight="1" x14ac:dyDescent="0.35">
      <c r="A58" s="40">
        <f t="shared" ref="A58:A59" si="7">A57+1</f>
        <v>37</v>
      </c>
      <c r="B58" s="15" t="s">
        <v>60</v>
      </c>
      <c r="C58" s="40" t="s">
        <v>56</v>
      </c>
      <c r="D58" s="21" t="s">
        <v>61</v>
      </c>
      <c r="E58" s="22"/>
      <c r="F58" s="23" t="str">
        <f t="shared" si="6"/>
        <v>1/0,04</v>
      </c>
      <c r="G58" s="21"/>
      <c r="H58" s="34"/>
      <c r="I58" s="34"/>
    </row>
    <row r="59" spans="1:9" s="3" customFormat="1" ht="14.25" customHeight="1" x14ac:dyDescent="0.35">
      <c r="A59" s="40">
        <f t="shared" si="7"/>
        <v>38</v>
      </c>
      <c r="B59" s="15" t="s">
        <v>62</v>
      </c>
      <c r="C59" s="40" t="s">
        <v>56</v>
      </c>
      <c r="D59" s="21" t="s">
        <v>63</v>
      </c>
      <c r="E59" s="22"/>
      <c r="F59" s="23" t="str">
        <f t="shared" si="6"/>
        <v>2/0,010</v>
      </c>
      <c r="G59" s="21"/>
      <c r="H59" s="34"/>
      <c r="I59" s="34"/>
    </row>
    <row r="60" spans="1:9" s="3" customFormat="1" ht="14.25" customHeight="1" x14ac:dyDescent="0.35">
      <c r="A60" s="40"/>
      <c r="B60" s="32" t="s">
        <v>64</v>
      </c>
      <c r="C60" s="38"/>
      <c r="D60" s="40"/>
      <c r="E60" s="22"/>
      <c r="F60" s="22"/>
      <c r="G60" s="21"/>
      <c r="H60" s="34"/>
      <c r="I60" s="34"/>
    </row>
    <row r="61" spans="1:9" s="3" customFormat="1" ht="14.25" customHeight="1" x14ac:dyDescent="0.35">
      <c r="A61" s="40">
        <v>39</v>
      </c>
      <c r="B61" s="14" t="s">
        <v>24</v>
      </c>
      <c r="C61" s="40" t="s">
        <v>18</v>
      </c>
      <c r="D61" s="22">
        <f>3.13*7/1000</f>
        <v>2.1909999999999999E-2</v>
      </c>
      <c r="E61" s="22"/>
      <c r="F61" s="22">
        <f t="shared" ref="F61:F73" si="8">D61</f>
        <v>2.1909999999999999E-2</v>
      </c>
      <c r="G61" s="21"/>
      <c r="H61" s="34"/>
      <c r="I61" s="34"/>
    </row>
    <row r="62" spans="1:9" s="3" customFormat="1" ht="14.25" customHeight="1" x14ac:dyDescent="0.35">
      <c r="A62" s="40">
        <f>A61+1</f>
        <v>40</v>
      </c>
      <c r="B62" s="14" t="s">
        <v>24</v>
      </c>
      <c r="C62" s="40" t="s">
        <v>18</v>
      </c>
      <c r="D62" s="22">
        <f>0.1*0.2*7.85*4/1000</f>
        <v>6.2800000000000009E-4</v>
      </c>
      <c r="E62" s="22"/>
      <c r="F62" s="22">
        <f t="shared" si="8"/>
        <v>6.2800000000000009E-4</v>
      </c>
      <c r="G62" s="21"/>
      <c r="H62" s="34"/>
      <c r="I62" s="34"/>
    </row>
    <row r="63" spans="1:9" s="3" customFormat="1" ht="14.25" customHeight="1" x14ac:dyDescent="0.35">
      <c r="A63" s="40">
        <f t="shared" ref="A63:A65" si="9">A62+1</f>
        <v>41</v>
      </c>
      <c r="B63" s="14" t="s">
        <v>65</v>
      </c>
      <c r="C63" s="40" t="s">
        <v>18</v>
      </c>
      <c r="D63" s="22">
        <f>0.7*2.47/1000</f>
        <v>1.7290000000000001E-3</v>
      </c>
      <c r="E63" s="22"/>
      <c r="F63" s="22">
        <f t="shared" si="8"/>
        <v>1.7290000000000001E-3</v>
      </c>
      <c r="G63" s="21"/>
      <c r="H63" s="34"/>
      <c r="I63" s="34"/>
    </row>
    <row r="64" spans="1:9" s="3" customFormat="1" ht="14.25" customHeight="1" x14ac:dyDescent="0.35">
      <c r="A64" s="40">
        <f t="shared" si="9"/>
        <v>42</v>
      </c>
      <c r="B64" s="14" t="s">
        <v>66</v>
      </c>
      <c r="C64" s="40" t="s">
        <v>12</v>
      </c>
      <c r="D64" s="23">
        <v>4</v>
      </c>
      <c r="E64" s="22"/>
      <c r="F64" s="23">
        <f t="shared" si="8"/>
        <v>4</v>
      </c>
      <c r="G64" s="21"/>
      <c r="H64" s="34"/>
      <c r="I64" s="34"/>
    </row>
    <row r="65" spans="1:12" s="3" customFormat="1" ht="14.25" customHeight="1" x14ac:dyDescent="0.35">
      <c r="A65" s="40">
        <f t="shared" si="9"/>
        <v>43</v>
      </c>
      <c r="B65" s="14" t="s">
        <v>78</v>
      </c>
      <c r="C65" s="40" t="s">
        <v>12</v>
      </c>
      <c r="D65" s="23">
        <v>4</v>
      </c>
      <c r="E65" s="22"/>
      <c r="F65" s="23">
        <f t="shared" si="8"/>
        <v>4</v>
      </c>
      <c r="G65" s="21"/>
      <c r="H65" s="34"/>
      <c r="I65" s="34"/>
    </row>
    <row r="66" spans="1:12" s="3" customFormat="1" ht="14.25" customHeight="1" x14ac:dyDescent="0.35">
      <c r="A66" s="40"/>
      <c r="B66" s="32" t="s">
        <v>67</v>
      </c>
      <c r="C66" s="38"/>
      <c r="D66" s="40"/>
      <c r="E66" s="22"/>
      <c r="F66" s="22"/>
      <c r="G66" s="21"/>
      <c r="H66" s="34"/>
      <c r="I66" s="34"/>
    </row>
    <row r="67" spans="1:12" s="3" customFormat="1" ht="14.25" customHeight="1" x14ac:dyDescent="0.35">
      <c r="A67" s="40">
        <v>44</v>
      </c>
      <c r="B67" s="15" t="s">
        <v>68</v>
      </c>
      <c r="C67" s="40" t="s">
        <v>69</v>
      </c>
      <c r="D67" s="21" t="s">
        <v>70</v>
      </c>
      <c r="E67" s="22"/>
      <c r="F67" s="23" t="str">
        <f t="shared" si="8"/>
        <v>13,4/1,21</v>
      </c>
      <c r="G67" s="21"/>
      <c r="H67" s="34"/>
      <c r="I67" s="34"/>
    </row>
    <row r="68" spans="1:12" s="3" customFormat="1" ht="14.25" customHeight="1" x14ac:dyDescent="0.35">
      <c r="A68" s="40">
        <f>A67+1</f>
        <v>45</v>
      </c>
      <c r="B68" s="15" t="s">
        <v>71</v>
      </c>
      <c r="C68" s="40" t="s">
        <v>69</v>
      </c>
      <c r="D68" s="21" t="s">
        <v>72</v>
      </c>
      <c r="E68" s="22"/>
      <c r="F68" s="23" t="str">
        <f t="shared" si="8"/>
        <v>13,4/3,48</v>
      </c>
      <c r="G68" s="21"/>
      <c r="H68" s="34"/>
      <c r="I68" s="34"/>
    </row>
    <row r="69" spans="1:12" s="3" customFormat="1" ht="14.25" customHeight="1" x14ac:dyDescent="0.35">
      <c r="A69" s="40"/>
      <c r="B69" s="32" t="s">
        <v>73</v>
      </c>
      <c r="C69" s="32"/>
      <c r="D69" s="43"/>
      <c r="E69" s="22"/>
      <c r="F69" s="22"/>
      <c r="G69" s="21"/>
      <c r="H69" s="34"/>
      <c r="I69" s="34"/>
    </row>
    <row r="70" spans="1:12" s="3" customFormat="1" ht="14.25" customHeight="1" x14ac:dyDescent="0.35">
      <c r="A70" s="40">
        <v>46</v>
      </c>
      <c r="B70" s="14" t="s">
        <v>74</v>
      </c>
      <c r="C70" s="40" t="s">
        <v>3</v>
      </c>
      <c r="D70" s="21">
        <v>2.23</v>
      </c>
      <c r="E70" s="22"/>
      <c r="F70" s="21">
        <f t="shared" si="8"/>
        <v>2.23</v>
      </c>
      <c r="G70" s="21"/>
      <c r="H70" s="34"/>
      <c r="I70" s="34"/>
    </row>
    <row r="71" spans="1:12" s="3" customFormat="1" ht="14.25" customHeight="1" x14ac:dyDescent="0.35">
      <c r="A71" s="40">
        <f>A70+1</f>
        <v>47</v>
      </c>
      <c r="B71" s="15" t="s">
        <v>75</v>
      </c>
      <c r="C71" s="40" t="s">
        <v>76</v>
      </c>
      <c r="D71" s="21">
        <v>24.24</v>
      </c>
      <c r="E71" s="22"/>
      <c r="F71" s="21">
        <f t="shared" si="8"/>
        <v>24.24</v>
      </c>
      <c r="G71" s="21"/>
      <c r="H71" s="34"/>
      <c r="I71" s="34"/>
    </row>
    <row r="72" spans="1:12" s="3" customFormat="1" ht="14.25" customHeight="1" x14ac:dyDescent="0.35">
      <c r="A72" s="40">
        <f t="shared" ref="A72:A73" si="10">A71+1</f>
        <v>48</v>
      </c>
      <c r="B72" s="15" t="s">
        <v>77</v>
      </c>
      <c r="C72" s="40" t="s">
        <v>3</v>
      </c>
      <c r="D72" s="21">
        <v>0.47</v>
      </c>
      <c r="E72" s="22"/>
      <c r="F72" s="21">
        <f t="shared" si="8"/>
        <v>0.47</v>
      </c>
      <c r="G72" s="21"/>
      <c r="H72" s="34"/>
      <c r="I72" s="34"/>
    </row>
    <row r="73" spans="1:12" s="3" customFormat="1" ht="14.25" customHeight="1" x14ac:dyDescent="0.35">
      <c r="A73" s="40">
        <f t="shared" si="10"/>
        <v>49</v>
      </c>
      <c r="B73" s="15" t="s">
        <v>75</v>
      </c>
      <c r="C73" s="40" t="s">
        <v>76</v>
      </c>
      <c r="D73" s="21">
        <v>9.8800000000000008</v>
      </c>
      <c r="E73" s="22"/>
      <c r="F73" s="21">
        <f t="shared" si="8"/>
        <v>9.8800000000000008</v>
      </c>
      <c r="G73" s="21"/>
      <c r="H73" s="34"/>
      <c r="I73" s="34"/>
    </row>
    <row r="74" spans="1:12" ht="14.25" customHeight="1" x14ac:dyDescent="0.35">
      <c r="A74" s="16"/>
      <c r="B74" s="17"/>
      <c r="C74" s="18"/>
      <c r="D74" s="19"/>
      <c r="E74" s="20"/>
      <c r="F74" s="20"/>
      <c r="G74" s="19"/>
      <c r="H74" s="20"/>
      <c r="I74" s="16"/>
    </row>
    <row r="75" spans="1:12" s="11" customFormat="1" ht="15" customHeight="1" x14ac:dyDescent="0.35">
      <c r="A75" s="8"/>
      <c r="B75" s="25" t="s">
        <v>14</v>
      </c>
      <c r="C75" s="25"/>
      <c r="D75" s="25"/>
      <c r="E75" s="25"/>
      <c r="F75" s="25"/>
      <c r="G75" s="27"/>
      <c r="H75" s="28"/>
      <c r="I75" s="28"/>
      <c r="J75" s="10"/>
      <c r="K75" s="9"/>
      <c r="L75" s="9"/>
    </row>
    <row r="76" spans="1:12" s="12" customFormat="1" ht="14.6" x14ac:dyDescent="0.4">
      <c r="A76" s="8"/>
      <c r="B76" s="54" t="s">
        <v>15</v>
      </c>
      <c r="C76" s="54"/>
      <c r="D76" s="54"/>
      <c r="E76" s="54"/>
      <c r="F76" s="54"/>
      <c r="G76" s="27"/>
      <c r="H76" s="28"/>
      <c r="I76" s="28"/>
      <c r="J76" s="10"/>
      <c r="K76" s="9"/>
      <c r="L76" s="9"/>
    </row>
    <row r="77" spans="1:12" s="12" customFormat="1" ht="14.6" x14ac:dyDescent="0.4">
      <c r="A77" s="8"/>
      <c r="B77" s="26" t="s">
        <v>16</v>
      </c>
      <c r="C77" s="29"/>
      <c r="D77" s="26"/>
      <c r="E77" s="30"/>
      <c r="F77" s="26"/>
      <c r="G77" s="27"/>
      <c r="H77" s="28"/>
      <c r="I77" s="28"/>
      <c r="J77" s="10"/>
      <c r="K77" s="9"/>
      <c r="L77" s="9"/>
    </row>
    <row r="78" spans="1:12" s="11" customFormat="1" ht="38.25" customHeight="1" x14ac:dyDescent="0.35">
      <c r="A78" s="8"/>
      <c r="B78" s="55" t="s">
        <v>17</v>
      </c>
      <c r="C78" s="55"/>
      <c r="D78" s="55"/>
      <c r="E78" s="55"/>
      <c r="F78" s="55"/>
      <c r="G78" s="55"/>
      <c r="H78" s="55"/>
      <c r="I78" s="55"/>
      <c r="J78" s="13"/>
      <c r="K78" s="13"/>
      <c r="L78" s="9"/>
    </row>
    <row r="80" spans="1:12" ht="15" customHeight="1" x14ac:dyDescent="0.35">
      <c r="A80" s="52"/>
      <c r="B80" s="52"/>
      <c r="C80" s="6"/>
      <c r="D80" s="6"/>
      <c r="E80" s="2"/>
    </row>
  </sheetData>
  <mergeCells count="17">
    <mergeCell ref="A80:B80"/>
    <mergeCell ref="C1:I1"/>
    <mergeCell ref="A5:I5"/>
    <mergeCell ref="A6:I6"/>
    <mergeCell ref="B76:F76"/>
    <mergeCell ref="B78:I78"/>
    <mergeCell ref="A7:I7"/>
    <mergeCell ref="A8:I8"/>
    <mergeCell ref="A9:I9"/>
    <mergeCell ref="A10:A11"/>
    <mergeCell ref="B10:B11"/>
    <mergeCell ref="C10:C11"/>
    <mergeCell ref="D10:D11"/>
    <mergeCell ref="E10:E11"/>
    <mergeCell ref="F10:G10"/>
    <mergeCell ref="H10:H11"/>
    <mergeCell ref="I10:I11"/>
  </mergeCells>
  <pageMargins left="0" right="0" top="0" bottom="0" header="0.19685039370078741" footer="0.23622047244094491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РВ</vt:lpstr>
      <vt:lpstr>РВ!Область_печати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2024-01-29T07:29:58Z</dcterms:modified>
</cp:coreProperties>
</file>